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jonathan/PersonalProjects/BlythInstitute/Papers/MeasuringActiveInformationInBiologicalSystems/"/>
    </mc:Choice>
  </mc:AlternateContent>
  <xr:revisionPtr revIDLastSave="0" documentId="13_ncr:1_{FAA4EC7E-EBCB-7E4B-A622-6D0BEFC4C1FE}" xr6:coauthVersionLast="45" xr6:coauthVersionMax="45" xr10:uidLastSave="{00000000-0000-0000-0000-000000000000}"/>
  <bookViews>
    <workbookView xWindow="2060" yWindow="460" windowWidth="23240" windowHeight="16720" activeTab="2" xr2:uid="{00000000-000D-0000-FFFF-FFFF00000000}"/>
  </bookViews>
  <sheets>
    <sheet name="General and Relative Method" sheetId="1" r:id="rId1"/>
    <sheet name="Location Restriction Method" sheetId="2" r:id="rId2"/>
    <sheet name="Experimental Metho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3" l="1"/>
  <c r="C15" i="3" l="1"/>
  <c r="C14" i="3"/>
  <c r="C13" i="3"/>
  <c r="C7" i="2"/>
  <c r="C6" i="2"/>
  <c r="C8" i="2" s="1"/>
  <c r="C4" i="1"/>
  <c r="C6" i="1" s="1"/>
  <c r="C3" i="1"/>
  <c r="C5" i="1" s="1"/>
  <c r="C16" i="3" l="1"/>
  <c r="C7" i="1"/>
  <c r="C20" i="3"/>
  <c r="C21" i="3" s="1"/>
  <c r="C17" i="3" l="1"/>
  <c r="C26" i="3" s="1"/>
  <c r="C22" i="3"/>
  <c r="C23" i="3"/>
  <c r="C18" i="3"/>
  <c r="C24" i="3" l="1"/>
  <c r="C27" i="3" s="1"/>
  <c r="C25" i="3"/>
  <c r="C28" i="3" s="1"/>
</calcChain>
</file>

<file path=xl/sharedStrings.xml><?xml version="1.0" encoding="utf-8"?>
<sst xmlns="http://schemas.openxmlformats.org/spreadsheetml/2006/main" count="82" uniqueCount="77">
  <si>
    <t>The probability of hitting the target at random (or without the targeting mechanism in the relative method)</t>
  </si>
  <si>
    <t>P_Omega</t>
  </si>
  <si>
    <t>The probability of hitting the target with the algorithm/mechanism</t>
  </si>
  <si>
    <t>P_S</t>
  </si>
  <si>
    <t>P_Omega converted into bits</t>
  </si>
  <si>
    <t>I_Omega</t>
  </si>
  <si>
    <t>P_S converted into bits</t>
  </si>
  <si>
    <t>I_S</t>
  </si>
  <si>
    <t>Active Information</t>
  </si>
  <si>
    <t>I_+</t>
  </si>
  <si>
    <t>Average genome size</t>
  </si>
  <si>
    <t>G</t>
  </si>
  <si>
    <t>Restricted range where mutations occur</t>
  </si>
  <si>
    <t>Z</t>
  </si>
  <si>
    <t>Average number of mutations required to hit a target</t>
  </si>
  <si>
    <t>M</t>
  </si>
  <si>
    <t>Active information for a single required mutation</t>
  </si>
  <si>
    <t>I_+ (single mutation)</t>
  </si>
  <si>
    <t>Active information for multiple required mutations</t>
  </si>
  <si>
    <t>I_+ (multiple mutation, exact method)</t>
  </si>
  <si>
    <t>Note - this usually does not calculate due to spreadsheet limitations</t>
  </si>
  <si>
    <t>Active information approximation method for multiple required mutations</t>
  </si>
  <si>
    <t>I_+ (multiple mutation, approximation method)</t>
  </si>
  <si>
    <t>GIVEN</t>
  </si>
  <si>
    <t>Current Parameters: Fill this out for your experiment or copy idealized examples to the right for various scenarios</t>
  </si>
  <si>
    <t>Example Organism: Low mutation rate, with high internal successes and low external successes</t>
  </si>
  <si>
    <t>Example Organism: internal mutation system points away from success - negative active information</t>
  </si>
  <si>
    <t>Example Organism: Mutation rate too high compared to genome size for a reasonable resulting range</t>
  </si>
  <si>
    <t>Example Organism: P_config saves the calculation</t>
  </si>
  <si>
    <t>Example Organism: insertion sequence added</t>
  </si>
  <si>
    <t>Total organisms on Plate 1</t>
  </si>
  <si>
    <t>N_C_1</t>
  </si>
  <si>
    <t>Total organisms on Plate 2</t>
  </si>
  <si>
    <t>N_C_2</t>
  </si>
  <si>
    <t>Successfully mutated organisms on Plate 1</t>
  </si>
  <si>
    <t>U_C_1</t>
  </si>
  <si>
    <t>Successfully mutated organisms on Plate 2</t>
  </si>
  <si>
    <t>U_C_2</t>
  </si>
  <si>
    <t>Per-base-pair mutation rate for organism</t>
  </si>
  <si>
    <t>M_S</t>
  </si>
  <si>
    <t>Per-base-pair mutation rate for externally-generated (random) mutation</t>
  </si>
  <si>
    <t>M_Omega</t>
  </si>
  <si>
    <t>Smallest number of mutation locations for success</t>
  </si>
  <si>
    <t>L</t>
  </si>
  <si>
    <t>CALCULATED</t>
  </si>
  <si>
    <t>Successfully mutated organisms from internally-generated processes on Plate 1</t>
  </si>
  <si>
    <t>U_S_1</t>
  </si>
  <si>
    <t>Per-cell mutation rate from internally-generated mutations</t>
  </si>
  <si>
    <t>O_S</t>
  </si>
  <si>
    <t>Per-cell mutation rate from externally-generated mutations</t>
  </si>
  <si>
    <t>O_Omega</t>
  </si>
  <si>
    <t>Probability of success for internally-generated mutation for a particular cell that undergoes mutation</t>
  </si>
  <si>
    <t>Expected # of successful mutations from internal mechanisms on Plate 2</t>
  </si>
  <si>
    <t>U_S_2</t>
  </si>
  <si>
    <t>The theoretical probability of an organism undergoing a successful mutation based on mutation rate alone, used to provide a boundary for P_Omega when P_Omega is too small to be detectable by the experimental process.</t>
  </si>
  <si>
    <t>P_config</t>
  </si>
  <si>
    <t>Probability of a particular cell mutated by external processes having success (upper window)</t>
  </si>
  <si>
    <t>P_Omega_max</t>
  </si>
  <si>
    <t>Probability of a particular cell mutated by external processes having success (lower window)</t>
  </si>
  <si>
    <t>P_Omega_min</t>
  </si>
  <si>
    <t>P_config converted to bits</t>
  </si>
  <si>
    <t>I_config</t>
  </si>
  <si>
    <t>P_Omega_max converted to bits</t>
  </si>
  <si>
    <t>P_Omega_min converted to bits</t>
  </si>
  <si>
    <t xml:space="preserve">Active information range start </t>
  </si>
  <si>
    <t>I+_low</t>
  </si>
  <si>
    <t>Active information range end</t>
  </si>
  <si>
    <t>I+_high</t>
  </si>
  <si>
    <t>Experimental Method (Section 7)</t>
  </si>
  <si>
    <t>General and Relative Method (Sections 2 &amp; 8)</t>
  </si>
  <si>
    <t>Location Restriction Method (Section 6)</t>
  </si>
  <si>
    <t>P_C</t>
  </si>
  <si>
    <t>Probability of success for all processes</t>
  </si>
  <si>
    <t>I+_config</t>
  </si>
  <si>
    <t>I+ measured using configurational complexity</t>
  </si>
  <si>
    <t>I_Omega_low</t>
  </si>
  <si>
    <t>I_Omega_high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</si>
</sst>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000000000000000"/>
    <numFmt numFmtId="166" formatCode="0.000000000000000"/>
  </numFmts>
  <fonts count="6" x14ac:knownFonts="1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sz val="12"/>
      <color indexed="8"/>
      <name val="Helvetica Neue"/>
      <family val="2"/>
    </font>
    <font>
      <sz val="10"/>
      <color indexed="8"/>
      <name val="Helvetica Neue"/>
      <family val="2"/>
    </font>
    <font>
      <b/>
      <sz val="10"/>
      <color indexed="8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8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9" fontId="0" fillId="0" borderId="2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vertical="top" wrapText="1"/>
    </xf>
    <xf numFmtId="0" fontId="0" fillId="0" borderId="4" xfId="0" applyNumberFormat="1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49" fontId="0" fillId="0" borderId="5" xfId="0" applyNumberFormat="1" applyFont="1" applyBorder="1" applyAlignment="1">
      <alignment vertical="top" wrapText="1"/>
    </xf>
    <xf numFmtId="49" fontId="2" fillId="3" borderId="6" xfId="0" applyNumberFormat="1" applyFont="1" applyFill="1" applyBorder="1" applyAlignment="1">
      <alignment vertical="top" wrapText="1"/>
    </xf>
    <xf numFmtId="0" fontId="0" fillId="0" borderId="7" xfId="0" applyNumberFormat="1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164" fontId="0" fillId="0" borderId="7" xfId="0" applyNumberFormat="1" applyFont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0" fontId="0" fillId="0" borderId="2" xfId="0" applyNumberFormat="1" applyFont="1" applyBorder="1" applyAlignment="1">
      <alignment vertical="top" wrapText="1"/>
    </xf>
    <xf numFmtId="0" fontId="0" fillId="0" borderId="5" xfId="0" applyNumberFormat="1" applyFont="1" applyBorder="1" applyAlignment="1">
      <alignment vertical="top" wrapText="1"/>
    </xf>
    <xf numFmtId="165" fontId="0" fillId="0" borderId="4" xfId="0" applyNumberFormat="1" applyFont="1" applyBorder="1" applyAlignment="1">
      <alignment vertical="top" wrapText="1"/>
    </xf>
    <xf numFmtId="166" fontId="0" fillId="0" borderId="5" xfId="0" applyNumberFormat="1" applyFont="1" applyBorder="1" applyAlignment="1">
      <alignment vertical="top" wrapText="1"/>
    </xf>
    <xf numFmtId="166" fontId="0" fillId="0" borderId="7" xfId="0" applyNumberFormat="1" applyFont="1" applyBorder="1" applyAlignment="1">
      <alignment vertical="top" wrapText="1"/>
    </xf>
    <xf numFmtId="2" fontId="0" fillId="0" borderId="7" xfId="0" applyNumberFormat="1" applyFont="1" applyBorder="1" applyAlignment="1">
      <alignment vertical="top" wrapText="1"/>
    </xf>
    <xf numFmtId="49" fontId="4" fillId="0" borderId="5" xfId="0" applyNumberFormat="1" applyFont="1" applyBorder="1" applyAlignment="1">
      <alignment vertical="top" wrapText="1"/>
    </xf>
    <xf numFmtId="49" fontId="5" fillId="3" borderId="6" xfId="0" applyNumberFormat="1" applyFont="1" applyFill="1" applyBorder="1" applyAlignment="1">
      <alignment vertical="top" wrapText="1"/>
    </xf>
    <xf numFmtId="166" fontId="4" fillId="0" borderId="5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1"/>
  <sheetViews>
    <sheetView showGridLines="0" workbookViewId="0">
      <pane xSplit="2" ySplit="2" topLeftCell="C3" activePane="bottomRight" state="frozen"/>
      <selection pane="topRight"/>
      <selection pane="bottomLeft"/>
      <selection pane="bottomRight" activeCell="A2" sqref="A2"/>
    </sheetView>
  </sheetViews>
  <sheetFormatPr baseColWidth="10" defaultColWidth="16.33203125" defaultRowHeight="20" customHeight="1" x14ac:dyDescent="0.15"/>
  <cols>
    <col min="1" max="1" width="16.33203125" style="1" customWidth="1"/>
    <col min="2" max="2" width="13.5" style="1" customWidth="1"/>
    <col min="3" max="3" width="25.1640625" style="1" customWidth="1"/>
    <col min="4" max="256" width="16.33203125" style="1" customWidth="1"/>
  </cols>
  <sheetData>
    <row r="1" spans="1:6" ht="27.75" customHeight="1" x14ac:dyDescent="0.15">
      <c r="A1" s="26" t="s">
        <v>69</v>
      </c>
      <c r="B1" s="27"/>
      <c r="C1" s="27"/>
      <c r="D1" s="27"/>
      <c r="E1" s="27"/>
      <c r="F1" s="27"/>
    </row>
    <row r="2" spans="1:6" ht="20.25" customHeight="1" x14ac:dyDescent="0.15">
      <c r="A2" s="2"/>
      <c r="B2" s="2"/>
      <c r="C2" s="2"/>
      <c r="D2" s="2"/>
      <c r="E2" s="2"/>
      <c r="F2" s="2"/>
    </row>
    <row r="3" spans="1:6" ht="80.25" customHeight="1" x14ac:dyDescent="0.15">
      <c r="A3" s="3" t="s">
        <v>0</v>
      </c>
      <c r="B3" s="4" t="s">
        <v>1</v>
      </c>
      <c r="C3" s="19">
        <f>1/(10^10)</f>
        <v>1E-10</v>
      </c>
      <c r="D3" s="6"/>
      <c r="E3" s="6"/>
      <c r="F3" s="6"/>
    </row>
    <row r="4" spans="1:6" ht="56" customHeight="1" x14ac:dyDescent="0.15">
      <c r="A4" s="7" t="s">
        <v>2</v>
      </c>
      <c r="B4" s="8" t="s">
        <v>3</v>
      </c>
      <c r="C4" s="19">
        <f>1/(1.8*10^6)</f>
        <v>5.5555555555555552E-7</v>
      </c>
      <c r="D4" s="10"/>
      <c r="E4" s="10"/>
      <c r="F4" s="10"/>
    </row>
    <row r="5" spans="1:6" ht="32" customHeight="1" x14ac:dyDescent="0.15">
      <c r="A5" s="7" t="s">
        <v>4</v>
      </c>
      <c r="B5" s="8" t="s">
        <v>5</v>
      </c>
      <c r="C5" s="11">
        <f>-LOG(C3,2)</f>
        <v>33.219280948873624</v>
      </c>
      <c r="D5" s="10"/>
      <c r="E5" s="10"/>
      <c r="F5" s="10"/>
    </row>
    <row r="6" spans="1:6" ht="32" customHeight="1" x14ac:dyDescent="0.15">
      <c r="A6" s="7" t="s">
        <v>6</v>
      </c>
      <c r="B6" s="8" t="s">
        <v>7</v>
      </c>
      <c r="C6" s="11">
        <f>-LOG(C4,2)</f>
        <v>20.779565475879124</v>
      </c>
      <c r="D6" s="10"/>
      <c r="E6" s="10"/>
      <c r="F6" s="10"/>
    </row>
    <row r="7" spans="1:6" ht="20" customHeight="1" x14ac:dyDescent="0.15">
      <c r="A7" s="7" t="s">
        <v>8</v>
      </c>
      <c r="B7" s="8" t="s">
        <v>9</v>
      </c>
      <c r="C7" s="11">
        <f>C5-C6</f>
        <v>12.4397154729945</v>
      </c>
      <c r="D7" s="10"/>
      <c r="E7" s="10"/>
      <c r="F7" s="10"/>
    </row>
    <row r="8" spans="1:6" ht="20" customHeight="1" x14ac:dyDescent="0.15">
      <c r="A8" s="10"/>
      <c r="B8" s="12"/>
      <c r="C8" s="13"/>
      <c r="D8" s="10"/>
      <c r="E8" s="10"/>
      <c r="F8" s="10"/>
    </row>
    <row r="9" spans="1:6" ht="20" customHeight="1" x14ac:dyDescent="0.15">
      <c r="A9" s="10"/>
      <c r="B9" s="12"/>
      <c r="C9" s="13"/>
      <c r="D9" s="10"/>
      <c r="E9" s="10"/>
      <c r="F9" s="10"/>
    </row>
    <row r="10" spans="1:6" ht="20" customHeight="1" x14ac:dyDescent="0.15">
      <c r="A10" s="10"/>
      <c r="B10" s="12"/>
      <c r="C10" s="13"/>
      <c r="D10" s="10"/>
      <c r="E10" s="10"/>
      <c r="F10" s="10"/>
    </row>
    <row r="11" spans="1:6" ht="20" customHeight="1" x14ac:dyDescent="0.15">
      <c r="A11" s="10"/>
      <c r="B11" s="12"/>
      <c r="C11" s="13"/>
      <c r="D11" s="10"/>
      <c r="E11" s="10"/>
      <c r="F11" s="10"/>
    </row>
  </sheetData>
  <mergeCells count="1">
    <mergeCell ref="A1:F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3"/>
  <sheetViews>
    <sheetView showGridLines="0" workbookViewId="0">
      <pane xSplit="2" ySplit="2" topLeftCell="C3" activePane="bottomRight" state="frozen"/>
      <selection pane="topRight"/>
      <selection pane="bottomLeft"/>
      <selection pane="bottomRight" activeCell="D7" sqref="D7"/>
    </sheetView>
  </sheetViews>
  <sheetFormatPr baseColWidth="10" defaultColWidth="16.33203125" defaultRowHeight="20" customHeight="1" x14ac:dyDescent="0.15"/>
  <cols>
    <col min="1" max="256" width="16.33203125" style="14" customWidth="1"/>
  </cols>
  <sheetData>
    <row r="1" spans="1:6" ht="27.75" customHeight="1" x14ac:dyDescent="0.15">
      <c r="A1" s="26" t="s">
        <v>70</v>
      </c>
      <c r="B1" s="27"/>
      <c r="C1" s="27"/>
      <c r="D1" s="27"/>
      <c r="E1" s="27"/>
      <c r="F1" s="27"/>
    </row>
    <row r="2" spans="1:6" ht="20.25" customHeight="1" x14ac:dyDescent="0.15">
      <c r="A2" s="2"/>
      <c r="B2" s="2"/>
      <c r="C2" s="2"/>
      <c r="D2" s="2"/>
      <c r="E2" s="2"/>
      <c r="F2" s="2"/>
    </row>
    <row r="3" spans="1:6" ht="32.25" customHeight="1" x14ac:dyDescent="0.15">
      <c r="A3" s="3" t="s">
        <v>10</v>
      </c>
      <c r="B3" s="4" t="s">
        <v>11</v>
      </c>
      <c r="C3" s="5">
        <v>3000000000</v>
      </c>
      <c r="D3" s="6"/>
      <c r="E3" s="6"/>
      <c r="F3" s="6"/>
    </row>
    <row r="4" spans="1:6" ht="44" customHeight="1" x14ac:dyDescent="0.15">
      <c r="A4" s="7" t="s">
        <v>12</v>
      </c>
      <c r="B4" s="8" t="s">
        <v>13</v>
      </c>
      <c r="C4" s="9">
        <v>2000</v>
      </c>
      <c r="D4" s="10"/>
      <c r="E4" s="10"/>
      <c r="F4" s="10"/>
    </row>
    <row r="5" spans="1:6" ht="44" customHeight="1" x14ac:dyDescent="0.15">
      <c r="A5" s="7" t="s">
        <v>14</v>
      </c>
      <c r="B5" s="8" t="s">
        <v>15</v>
      </c>
      <c r="C5" s="9">
        <v>3</v>
      </c>
      <c r="D5" s="10"/>
      <c r="E5" s="10"/>
      <c r="F5" s="10"/>
    </row>
    <row r="6" spans="1:6" ht="44" customHeight="1" x14ac:dyDescent="0.15">
      <c r="A6" s="7" t="s">
        <v>16</v>
      </c>
      <c r="B6" s="8" t="s">
        <v>17</v>
      </c>
      <c r="C6" s="11">
        <f>LOG(C3,2)-LOG(C4,2)</f>
        <v>20.516531070045332</v>
      </c>
      <c r="D6" s="10"/>
      <c r="E6" s="10"/>
      <c r="F6" s="10"/>
    </row>
    <row r="7" spans="1:6" ht="56" customHeight="1" x14ac:dyDescent="0.15">
      <c r="A7" s="7" t="s">
        <v>18</v>
      </c>
      <c r="B7" s="8" t="s">
        <v>19</v>
      </c>
      <c r="C7" s="13" t="e">
        <f>LOG(FACT(C3)/(FACT(C3-C5)*FACT(C5)),2)-LOG(FACT(C4)/(FACT(C4-C5)*FACT(C5)),2)</f>
        <v>#NUM!</v>
      </c>
      <c r="D7" s="7" t="s">
        <v>20</v>
      </c>
      <c r="E7" s="10"/>
      <c r="F7" s="10"/>
    </row>
    <row r="8" spans="1:6" ht="56" customHeight="1" x14ac:dyDescent="0.15">
      <c r="A8" s="7" t="s">
        <v>21</v>
      </c>
      <c r="B8" s="8" t="s">
        <v>22</v>
      </c>
      <c r="C8" s="11">
        <f>C5*C6</f>
        <v>61.549593210135995</v>
      </c>
      <c r="D8" s="10"/>
      <c r="E8" s="10"/>
      <c r="F8" s="10"/>
    </row>
    <row r="9" spans="1:6" ht="20" customHeight="1" x14ac:dyDescent="0.15">
      <c r="A9" s="10"/>
      <c r="B9" s="12"/>
      <c r="C9" s="13"/>
      <c r="D9" s="10"/>
      <c r="E9" s="10"/>
      <c r="F9" s="10"/>
    </row>
    <row r="10" spans="1:6" ht="20" customHeight="1" x14ac:dyDescent="0.15">
      <c r="A10" s="10"/>
      <c r="B10" s="12"/>
      <c r="C10" s="13"/>
      <c r="D10" s="10"/>
      <c r="E10" s="10"/>
      <c r="F10" s="10"/>
    </row>
    <row r="11" spans="1:6" ht="20" customHeight="1" x14ac:dyDescent="0.15">
      <c r="A11" s="10"/>
      <c r="B11" s="12"/>
      <c r="C11" s="13"/>
      <c r="D11" s="10"/>
      <c r="E11" s="10"/>
      <c r="F11" s="10"/>
    </row>
    <row r="12" spans="1:6" ht="20" customHeight="1" x14ac:dyDescent="0.15">
      <c r="A12" s="10"/>
      <c r="B12" s="12"/>
      <c r="C12" s="13"/>
      <c r="D12" s="10"/>
      <c r="E12" s="10"/>
      <c r="F12" s="10"/>
    </row>
    <row r="13" spans="1:6" ht="20" customHeight="1" x14ac:dyDescent="0.15">
      <c r="A13" s="10"/>
      <c r="B13" s="12"/>
      <c r="C13" s="13"/>
      <c r="D13" s="10"/>
      <c r="E13" s="10"/>
      <c r="F13" s="10"/>
    </row>
  </sheetData>
  <mergeCells count="1">
    <mergeCell ref="A1:F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0"/>
  <sheetViews>
    <sheetView showGridLines="0" tabSelected="1" workbookViewId="0">
      <pane xSplit="2" ySplit="2" topLeftCell="C3" activePane="bottomRight" state="frozen"/>
      <selection pane="topRight"/>
      <selection pane="bottomLeft"/>
      <selection pane="bottomRight" activeCell="E9" sqref="E9"/>
    </sheetView>
  </sheetViews>
  <sheetFormatPr baseColWidth="10" defaultColWidth="16.33203125" defaultRowHeight="20" customHeight="1" x14ac:dyDescent="0.15"/>
  <cols>
    <col min="1" max="2" width="16.33203125" style="15" customWidth="1"/>
    <col min="3" max="3" width="32.6640625" style="15" customWidth="1"/>
    <col min="4" max="4" width="20.5" style="15" customWidth="1"/>
    <col min="5" max="5" width="20" style="15" customWidth="1"/>
    <col min="6" max="6" width="19.83203125" style="15" customWidth="1"/>
    <col min="7" max="7" width="20.1640625" style="15" customWidth="1"/>
    <col min="8" max="8" width="19.83203125" style="15" customWidth="1"/>
    <col min="9" max="256" width="16.33203125" style="15" customWidth="1"/>
  </cols>
  <sheetData>
    <row r="1" spans="1:8" ht="27.75" customHeight="1" x14ac:dyDescent="0.15">
      <c r="A1" s="26" t="s">
        <v>68</v>
      </c>
      <c r="B1" s="27"/>
      <c r="C1" s="27"/>
      <c r="D1" s="27"/>
      <c r="E1" s="27"/>
      <c r="F1" s="27"/>
      <c r="G1" s="27"/>
      <c r="H1" s="27"/>
    </row>
    <row r="2" spans="1:8" ht="80.25" customHeight="1" x14ac:dyDescent="0.15">
      <c r="A2" s="2"/>
      <c r="B2" s="16" t="s">
        <v>23</v>
      </c>
      <c r="C2" s="16" t="s">
        <v>24</v>
      </c>
      <c r="D2" s="16" t="s">
        <v>25</v>
      </c>
      <c r="E2" s="16" t="s">
        <v>26</v>
      </c>
      <c r="F2" s="16" t="s">
        <v>27</v>
      </c>
      <c r="G2" s="16" t="s">
        <v>28</v>
      </c>
      <c r="H2" s="16" t="s">
        <v>29</v>
      </c>
    </row>
    <row r="3" spans="1:8" ht="32.25" customHeight="1" x14ac:dyDescent="0.15">
      <c r="A3" s="3" t="s">
        <v>30</v>
      </c>
      <c r="B3" s="4" t="s">
        <v>31</v>
      </c>
      <c r="C3" s="17">
        <v>1000000000</v>
      </c>
      <c r="D3" s="17">
        <v>1000000000</v>
      </c>
      <c r="E3" s="17">
        <v>1000000000</v>
      </c>
      <c r="F3" s="17">
        <v>1000000000</v>
      </c>
      <c r="G3" s="17">
        <v>1000000000</v>
      </c>
      <c r="H3" s="17">
        <v>1000000000</v>
      </c>
    </row>
    <row r="4" spans="1:8" ht="32" customHeight="1" x14ac:dyDescent="0.15">
      <c r="A4" s="7" t="s">
        <v>32</v>
      </c>
      <c r="B4" s="8" t="s">
        <v>33</v>
      </c>
      <c r="C4" s="18">
        <v>1000000000</v>
      </c>
      <c r="D4" s="18">
        <v>1000000000</v>
      </c>
      <c r="E4" s="18">
        <v>1000000000</v>
      </c>
      <c r="F4" s="18">
        <v>1000000000</v>
      </c>
      <c r="G4" s="18">
        <v>1000000000</v>
      </c>
      <c r="H4" s="18">
        <v>1000000000</v>
      </c>
    </row>
    <row r="5" spans="1:8" ht="44" customHeight="1" x14ac:dyDescent="0.15">
      <c r="A5" s="7" t="s">
        <v>34</v>
      </c>
      <c r="B5" s="8" t="s">
        <v>35</v>
      </c>
      <c r="C5" s="18">
        <v>10000</v>
      </c>
      <c r="D5" s="18">
        <v>10000</v>
      </c>
      <c r="E5" s="18">
        <v>10</v>
      </c>
      <c r="F5" s="18">
        <v>10000</v>
      </c>
      <c r="G5" s="11">
        <v>3000</v>
      </c>
      <c r="H5" s="18">
        <v>10000</v>
      </c>
    </row>
    <row r="6" spans="1:8" ht="44" customHeight="1" x14ac:dyDescent="0.15">
      <c r="A6" s="7" t="s">
        <v>36</v>
      </c>
      <c r="B6" s="8" t="s">
        <v>37</v>
      </c>
      <c r="C6" s="18">
        <v>10005</v>
      </c>
      <c r="D6" s="18">
        <v>10005</v>
      </c>
      <c r="E6" s="18">
        <v>1100</v>
      </c>
      <c r="F6" s="18">
        <v>10100</v>
      </c>
      <c r="G6" s="11">
        <v>3000</v>
      </c>
      <c r="H6" s="18">
        <v>9000</v>
      </c>
    </row>
    <row r="7" spans="1:8" ht="44" customHeight="1" x14ac:dyDescent="0.15">
      <c r="A7" s="7" t="s">
        <v>38</v>
      </c>
      <c r="B7" s="8" t="s">
        <v>39</v>
      </c>
      <c r="C7" s="20">
        <v>1E-10</v>
      </c>
      <c r="D7" s="20">
        <v>1E-10</v>
      </c>
      <c r="E7" s="20">
        <v>1.0000000000000001E-9</v>
      </c>
      <c r="F7" s="20">
        <v>9.9999999999999995E-7</v>
      </c>
      <c r="G7" s="20">
        <v>1E-10</v>
      </c>
      <c r="H7" s="20">
        <v>1.0000000000000001E-9</v>
      </c>
    </row>
    <row r="8" spans="1:8" ht="68" customHeight="1" x14ac:dyDescent="0.15">
      <c r="A8" s="7" t="s">
        <v>40</v>
      </c>
      <c r="B8" s="8" t="s">
        <v>41</v>
      </c>
      <c r="C8" s="20">
        <v>1.0000000000000001E-9</v>
      </c>
      <c r="D8" s="20">
        <v>1.0000000000000001E-9</v>
      </c>
      <c r="E8" s="20">
        <v>1.0000000000000001E-9</v>
      </c>
      <c r="F8" s="20">
        <v>9.9999999999999995E-7</v>
      </c>
      <c r="G8" s="20">
        <v>1.0000000000000001E-9</v>
      </c>
      <c r="H8" s="20">
        <v>1.0000000000000001E-9</v>
      </c>
    </row>
    <row r="9" spans="1:8" ht="32" customHeight="1" x14ac:dyDescent="0.15">
      <c r="A9" s="7" t="s">
        <v>10</v>
      </c>
      <c r="B9" s="8" t="s">
        <v>11</v>
      </c>
      <c r="C9" s="18">
        <v>200000</v>
      </c>
      <c r="D9" s="18">
        <v>200000</v>
      </c>
      <c r="E9" s="18">
        <v>200000</v>
      </c>
      <c r="F9" s="18">
        <v>10000000</v>
      </c>
      <c r="G9" s="18">
        <v>200000</v>
      </c>
      <c r="H9" s="18">
        <v>500000</v>
      </c>
    </row>
    <row r="10" spans="1:8" ht="44" customHeight="1" x14ac:dyDescent="0.15">
      <c r="A10" s="7" t="s">
        <v>42</v>
      </c>
      <c r="B10" s="8" t="s">
        <v>43</v>
      </c>
      <c r="C10" s="18">
        <v>3</v>
      </c>
      <c r="D10" s="18">
        <v>3</v>
      </c>
      <c r="E10" s="18">
        <v>4</v>
      </c>
      <c r="F10" s="18">
        <v>3</v>
      </c>
      <c r="G10" s="18">
        <v>3</v>
      </c>
      <c r="H10" s="18">
        <v>12</v>
      </c>
    </row>
    <row r="11" spans="1:8" ht="20" customHeight="1" x14ac:dyDescent="0.15">
      <c r="A11" s="10"/>
      <c r="B11" s="12"/>
      <c r="C11" s="13"/>
      <c r="D11" s="10"/>
      <c r="E11" s="10"/>
      <c r="F11" s="10"/>
      <c r="G11" s="10"/>
      <c r="H11" s="10"/>
    </row>
    <row r="12" spans="1:8" ht="20" customHeight="1" x14ac:dyDescent="0.15">
      <c r="A12" s="10"/>
      <c r="B12" s="8" t="s">
        <v>44</v>
      </c>
      <c r="C12" s="13"/>
      <c r="D12" s="10"/>
      <c r="E12" s="10"/>
      <c r="F12" s="10"/>
      <c r="G12" s="10"/>
      <c r="H12" s="10"/>
    </row>
    <row r="13" spans="1:8" ht="80" customHeight="1" x14ac:dyDescent="0.15">
      <c r="A13" s="7" t="s">
        <v>45</v>
      </c>
      <c r="B13" s="8" t="s">
        <v>46</v>
      </c>
      <c r="C13" s="9">
        <f>C5</f>
        <v>10000</v>
      </c>
      <c r="D13" s="10"/>
      <c r="E13" s="10"/>
      <c r="F13" s="10"/>
      <c r="G13" s="10"/>
      <c r="H13" s="10"/>
    </row>
    <row r="14" spans="1:8" ht="56" customHeight="1" x14ac:dyDescent="0.15">
      <c r="A14" s="7" t="s">
        <v>47</v>
      </c>
      <c r="B14" s="8" t="s">
        <v>48</v>
      </c>
      <c r="C14" s="21">
        <f>1-(1-C7)^C9</f>
        <v>1.9999801816550367E-5</v>
      </c>
      <c r="D14" s="10"/>
      <c r="E14" s="10"/>
      <c r="F14" s="10"/>
      <c r="G14" s="10"/>
      <c r="H14" s="10"/>
    </row>
    <row r="15" spans="1:8" ht="68" customHeight="1" x14ac:dyDescent="0.15">
      <c r="A15" s="7" t="s">
        <v>49</v>
      </c>
      <c r="B15" s="8" t="s">
        <v>50</v>
      </c>
      <c r="C15" s="21">
        <f>1-(1-C8)^C9</f>
        <v>1.9997999613763362E-4</v>
      </c>
      <c r="D15" s="10"/>
      <c r="E15" s="10"/>
      <c r="F15" s="10"/>
      <c r="G15" s="10"/>
      <c r="H15" s="10"/>
    </row>
    <row r="16" spans="1:8" ht="80" customHeight="1" x14ac:dyDescent="0.15">
      <c r="A16" s="7" t="s">
        <v>51</v>
      </c>
      <c r="B16" s="8" t="s">
        <v>3</v>
      </c>
      <c r="C16" s="21">
        <f>(C13/(C14*C3))</f>
        <v>0.50000495463533712</v>
      </c>
      <c r="D16" s="10"/>
      <c r="E16" s="10"/>
      <c r="F16" s="10"/>
      <c r="G16" s="10"/>
      <c r="H16" s="10"/>
    </row>
    <row r="17" spans="1:8" ht="32" customHeight="1" x14ac:dyDescent="0.15">
      <c r="A17" s="7" t="s">
        <v>6</v>
      </c>
      <c r="B17" s="8" t="s">
        <v>7</v>
      </c>
      <c r="C17" s="22">
        <f>-LOG(C16,2)</f>
        <v>0.99998570401517073</v>
      </c>
      <c r="D17" s="10"/>
      <c r="E17" s="10"/>
      <c r="F17" s="10"/>
      <c r="G17" s="10"/>
      <c r="H17" s="10"/>
    </row>
    <row r="18" spans="1:8" ht="80" customHeight="1" x14ac:dyDescent="0.15">
      <c r="A18" s="7" t="s">
        <v>52</v>
      </c>
      <c r="B18" s="8" t="s">
        <v>53</v>
      </c>
      <c r="C18" s="11">
        <f>C14*C16*C4</f>
        <v>10000</v>
      </c>
      <c r="D18" s="10"/>
      <c r="E18" s="10"/>
      <c r="F18" s="10"/>
      <c r="G18" s="10"/>
      <c r="H18" s="10"/>
    </row>
    <row r="19" spans="1:8" ht="92" customHeight="1" x14ac:dyDescent="0.15">
      <c r="A19" s="7" t="s">
        <v>72</v>
      </c>
      <c r="B19" s="8" t="s">
        <v>71</v>
      </c>
      <c r="C19" s="21">
        <f>C6/C4</f>
        <v>1.0005E-5</v>
      </c>
      <c r="D19" s="10"/>
      <c r="E19" s="10"/>
      <c r="F19" s="10"/>
      <c r="G19" s="10"/>
      <c r="H19" s="10"/>
    </row>
    <row r="20" spans="1:8" ht="176" customHeight="1" x14ac:dyDescent="0.15">
      <c r="A20" s="7" t="s">
        <v>54</v>
      </c>
      <c r="B20" s="8" t="s">
        <v>55</v>
      </c>
      <c r="C20" s="13">
        <f>(((1/3)^C10)*(C7^C10)*((1-C7)^(C9-C10)))/C14</f>
        <v>1.8518331658716137E-27</v>
      </c>
      <c r="D20" s="10"/>
      <c r="E20" s="10"/>
      <c r="F20" s="10"/>
      <c r="G20" s="10"/>
      <c r="H20" s="10"/>
    </row>
    <row r="21" spans="1:8" ht="80" customHeight="1" x14ac:dyDescent="0.15">
      <c r="A21" s="23" t="s">
        <v>60</v>
      </c>
      <c r="B21" s="24" t="s">
        <v>61</v>
      </c>
      <c r="C21" s="21">
        <f>-LOG(C20, 2)</f>
        <v>88.803104431833333</v>
      </c>
      <c r="D21" s="10"/>
      <c r="E21" s="10"/>
      <c r="F21" s="10"/>
      <c r="G21" s="10"/>
      <c r="H21" s="10"/>
    </row>
    <row r="22" spans="1:8" ht="80" customHeight="1" x14ac:dyDescent="0.15">
      <c r="A22" s="7" t="s">
        <v>56</v>
      </c>
      <c r="B22" s="8" t="s">
        <v>57</v>
      </c>
      <c r="C22" s="21">
        <f>(C19-(C16 * C14 *(1 - C15)))/(C15 * (1 - C14))</f>
        <v>3.5003200790000522E-5</v>
      </c>
      <c r="D22" s="25"/>
      <c r="E22" s="10"/>
      <c r="F22" s="10"/>
      <c r="G22" s="10"/>
      <c r="H22" s="10"/>
    </row>
    <row r="23" spans="1:8" ht="80" customHeight="1" x14ac:dyDescent="0.15">
      <c r="A23" s="7" t="s">
        <v>58</v>
      </c>
      <c r="B23" s="8" t="s">
        <v>59</v>
      </c>
      <c r="C23" s="21">
        <f>(C19-(C16 * C14 *(1 - C15)) - (C14 * C15))/(C15 * (1 - C14))</f>
        <v>1.5002998973377535E-5</v>
      </c>
      <c r="D23" s="10"/>
      <c r="E23" s="10"/>
      <c r="F23" s="10"/>
      <c r="G23" s="10"/>
      <c r="H23" s="10"/>
    </row>
    <row r="24" spans="1:8" ht="92" customHeight="1" x14ac:dyDescent="0.15">
      <c r="A24" s="7" t="s">
        <v>62</v>
      </c>
      <c r="B24" s="24" t="s">
        <v>75</v>
      </c>
      <c r="C24" s="22">
        <f>-LOG(C22,2)</f>
        <v>14.80215362230139</v>
      </c>
      <c r="D24" s="7"/>
      <c r="E24" s="10"/>
      <c r="F24" s="10"/>
      <c r="G24" s="10"/>
      <c r="H24" s="10"/>
    </row>
    <row r="25" spans="1:8" ht="32" customHeight="1" x14ac:dyDescent="0.15">
      <c r="A25" s="7" t="s">
        <v>63</v>
      </c>
      <c r="B25" s="24" t="s">
        <v>76</v>
      </c>
      <c r="C25" s="22">
        <f>-LOG(C23,2)</f>
        <v>16.024389562277999</v>
      </c>
      <c r="D25" s="10"/>
      <c r="E25" s="10"/>
      <c r="F25" s="10"/>
      <c r="G25" s="10"/>
      <c r="H25" s="10"/>
    </row>
    <row r="26" spans="1:8" ht="44" customHeight="1" x14ac:dyDescent="0.15">
      <c r="A26" s="23" t="s">
        <v>74</v>
      </c>
      <c r="B26" s="24" t="s">
        <v>73</v>
      </c>
      <c r="C26" s="22">
        <f>C21-C17</f>
        <v>87.803118727818159</v>
      </c>
      <c r="D26" s="10"/>
      <c r="E26" s="10"/>
      <c r="F26" s="10"/>
      <c r="G26" s="10"/>
      <c r="H26" s="10"/>
    </row>
    <row r="27" spans="1:8" ht="32" customHeight="1" x14ac:dyDescent="0.15">
      <c r="A27" s="7" t="s">
        <v>64</v>
      </c>
      <c r="B27" s="8" t="s">
        <v>65</v>
      </c>
      <c r="C27" s="22">
        <f>C24-C17</f>
        <v>13.802167918286219</v>
      </c>
      <c r="D27" s="10"/>
      <c r="E27" s="10"/>
      <c r="F27" s="10"/>
      <c r="G27" s="10"/>
      <c r="H27" s="10"/>
    </row>
    <row r="28" spans="1:8" ht="32" customHeight="1" x14ac:dyDescent="0.15">
      <c r="A28" s="7" t="s">
        <v>66</v>
      </c>
      <c r="B28" s="8" t="s">
        <v>67</v>
      </c>
      <c r="C28" s="22">
        <f>C25-C17</f>
        <v>15.024403858262829</v>
      </c>
      <c r="D28" s="10"/>
      <c r="E28" s="10"/>
      <c r="F28" s="10"/>
      <c r="G28" s="10"/>
      <c r="H28" s="10"/>
    </row>
    <row r="29" spans="1:8" ht="20" customHeight="1" x14ac:dyDescent="0.15">
      <c r="A29" s="10"/>
      <c r="B29" s="12"/>
      <c r="C29" s="13"/>
      <c r="D29" s="10"/>
      <c r="E29" s="10"/>
      <c r="F29" s="10"/>
      <c r="G29" s="10"/>
      <c r="H29" s="10"/>
    </row>
    <row r="30" spans="1:8" ht="20" customHeight="1" x14ac:dyDescent="0.15">
      <c r="A30" s="10"/>
      <c r="B30" s="12"/>
      <c r="C30" s="13"/>
      <c r="D30" s="10"/>
      <c r="E30" s="10"/>
      <c r="F30" s="10"/>
      <c r="G30" s="10"/>
      <c r="H30" s="10"/>
    </row>
  </sheetData>
  <mergeCells count="1">
    <mergeCell ref="A1:H1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and Relative Method</vt:lpstr>
      <vt:lpstr>Location Restriction Method</vt:lpstr>
      <vt:lpstr>Experimental Method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Jonathan Bartlett</cp:lastModifiedBy>
  <dcterms:modified xsi:type="dcterms:W3CDTF">2020-03-12T04:25:38Z</dcterms:modified>
</cp:coreProperties>
</file>